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36" yWindow="-12" windowWidth="10680" windowHeight="9012"/>
  </bookViews>
  <sheets>
    <sheet name="純新制" sheetId="1" r:id="rId1"/>
  </sheets>
  <calcPr calcId="145621"/>
</workbook>
</file>

<file path=xl/calcChain.xml><?xml version="1.0" encoding="utf-8"?>
<calcChain xmlns="http://schemas.openxmlformats.org/spreadsheetml/2006/main">
  <c r="B37" i="1" l="1"/>
  <c r="G39" i="1" s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B39" i="1"/>
  <c r="B38" i="1"/>
  <c r="B21" i="1"/>
  <c r="B40" i="1" s="1"/>
  <c r="G40" i="1" l="1"/>
  <c r="C48" i="1"/>
  <c r="D48" i="1" l="1"/>
  <c r="C42" i="1"/>
  <c r="G38" i="1" l="1"/>
  <c r="C43" i="1"/>
  <c r="C44" i="1" s="1"/>
  <c r="E48" i="1"/>
  <c r="D42" i="1"/>
  <c r="D43" i="1" s="1"/>
  <c r="D44" i="1" s="1"/>
  <c r="E42" i="1" l="1"/>
  <c r="E43" i="1" s="1"/>
  <c r="E44" i="1" s="1"/>
  <c r="F48" i="1"/>
  <c r="F42" i="1" l="1"/>
  <c r="F43" i="1" s="1"/>
  <c r="F44" i="1" s="1"/>
  <c r="G48" i="1"/>
  <c r="H48" i="1" l="1"/>
  <c r="G42" i="1"/>
  <c r="G43" i="1" s="1"/>
  <c r="G44" i="1" s="1"/>
  <c r="I48" i="1" l="1"/>
  <c r="H42" i="1"/>
  <c r="H43" i="1" s="1"/>
  <c r="H44" i="1" s="1"/>
  <c r="I42" i="1" l="1"/>
  <c r="I43" i="1" s="1"/>
  <c r="I44" i="1" s="1"/>
  <c r="J48" i="1"/>
  <c r="J42" i="1" l="1"/>
  <c r="J43" i="1" s="1"/>
  <c r="J44" i="1" s="1"/>
  <c r="K48" i="1"/>
  <c r="L48" i="1" l="1"/>
  <c r="K42" i="1"/>
  <c r="K43" i="1" s="1"/>
  <c r="K44" i="1" s="1"/>
  <c r="M48" i="1" l="1"/>
  <c r="M42" i="1" s="1"/>
  <c r="M43" i="1" s="1"/>
  <c r="M44" i="1" s="1"/>
  <c r="L42" i="1"/>
  <c r="L43" i="1" s="1"/>
  <c r="L44" i="1" s="1"/>
</calcChain>
</file>

<file path=xl/sharedStrings.xml><?xml version="1.0" encoding="utf-8"?>
<sst xmlns="http://schemas.openxmlformats.org/spreadsheetml/2006/main" count="71" uniqueCount="68">
  <si>
    <t>說明：公校教師月退休金會因學歷、新舊制年資、退休年度而不同，請依下列步驟說明難在黃色欄框內填入相關資料。</t>
    <phoneticPr fontId="3" type="noConversion"/>
  </si>
  <si>
    <t>STEP1</t>
    <phoneticPr fontId="3" type="noConversion"/>
  </si>
  <si>
    <t>STEP2</t>
    <phoneticPr fontId="3" type="noConversion"/>
  </si>
  <si>
    <t>請輸入預計退休年度</t>
    <phoneticPr fontId="3" type="noConversion"/>
  </si>
  <si>
    <t>STEP3</t>
    <phoneticPr fontId="3" type="noConversion"/>
  </si>
  <si>
    <t>請輸入您至退休年度之年資</t>
    <phoneticPr fontId="3" type="noConversion"/>
  </si>
  <si>
    <t>STEP4</t>
    <phoneticPr fontId="3" type="noConversion"/>
  </si>
  <si>
    <t>退休前最後1年本薪</t>
    <phoneticPr fontId="3" type="noConversion"/>
  </si>
  <si>
    <t>退休前最後第2年本薪</t>
    <phoneticPr fontId="3" type="noConversion"/>
  </si>
  <si>
    <t>退休前最後第3年本薪</t>
    <phoneticPr fontId="3" type="noConversion"/>
  </si>
  <si>
    <t>退休前最後第4年本薪</t>
    <phoneticPr fontId="3" type="noConversion"/>
  </si>
  <si>
    <t>退休前最後第5年本薪</t>
    <phoneticPr fontId="3" type="noConversion"/>
  </si>
  <si>
    <t>退休前最後第6年本薪</t>
    <phoneticPr fontId="3" type="noConversion"/>
  </si>
  <si>
    <t>退休前最後第7年本薪</t>
    <phoneticPr fontId="3" type="noConversion"/>
  </si>
  <si>
    <t>退休前最後第8年本薪</t>
    <phoneticPr fontId="3" type="noConversion"/>
  </si>
  <si>
    <t>退休前最後第9年本薪</t>
    <phoneticPr fontId="3" type="noConversion"/>
  </si>
  <si>
    <t>退休前最後第10年本薪</t>
    <phoneticPr fontId="3" type="noConversion"/>
  </si>
  <si>
    <t>退休前最後第11年本薪</t>
    <phoneticPr fontId="3" type="noConversion"/>
  </si>
  <si>
    <t>退休前最後第12年本薪</t>
  </si>
  <si>
    <t>退休前最後第13年本薪</t>
  </si>
  <si>
    <t>退休前最後第14年本薪</t>
  </si>
  <si>
    <t>退休前最後第15年本薪</t>
  </si>
  <si>
    <t>附表一</t>
    <phoneticPr fontId="3" type="noConversion"/>
  </si>
  <si>
    <t>附表二：薪級對照表</t>
    <phoneticPr fontId="3" type="noConversion"/>
  </si>
  <si>
    <t>薪級</t>
    <phoneticPr fontId="3" type="noConversion"/>
  </si>
  <si>
    <t>本薪</t>
    <phoneticPr fontId="3" type="noConversion"/>
  </si>
  <si>
    <t>退休年度</t>
    <phoneticPr fontId="3" type="noConversion"/>
  </si>
  <si>
    <t>退休後第一年替代率</t>
    <phoneticPr fontId="3" type="noConversion"/>
  </si>
  <si>
    <t>原領月退金（不計替代率）</t>
    <phoneticPr fontId="3" type="noConversion"/>
  </si>
  <si>
    <t>（不計入優惠存款）</t>
    <phoneticPr fontId="3" type="noConversion"/>
  </si>
  <si>
    <t>年度</t>
    <phoneticPr fontId="3" type="noConversion"/>
  </si>
  <si>
    <t>替代率</t>
    <phoneticPr fontId="3" type="noConversion"/>
  </si>
  <si>
    <t>替代率上限金額</t>
    <phoneticPr fontId="3" type="noConversion"/>
  </si>
  <si>
    <t>實領</t>
    <phoneticPr fontId="3" type="noConversion"/>
  </si>
  <si>
    <t>年資</t>
    <phoneticPr fontId="3" type="noConversion"/>
  </si>
  <si>
    <t>重要提醒：黃色欄位以外的欄位請勿動，以免公式錯亂。</t>
    <phoneticPr fontId="3" type="noConversion"/>
  </si>
  <si>
    <t>註：本試算表最高試算年資僅能至年資35年</t>
    <phoneticPr fontId="3" type="noConversion"/>
  </si>
  <si>
    <t>118年起替代率</t>
    <phoneticPr fontId="3" type="noConversion"/>
  </si>
  <si>
    <t>純新制公校教師月退休金試算</t>
    <phoneticPr fontId="3" type="noConversion"/>
  </si>
  <si>
    <t>法案實施時間</t>
    <phoneticPr fontId="3" type="noConversion"/>
  </si>
  <si>
    <t>107.7.1~</t>
    <phoneticPr fontId="3" type="noConversion"/>
  </si>
  <si>
    <t>109.1.1~</t>
    <phoneticPr fontId="3" type="noConversion"/>
  </si>
  <si>
    <t>110.1.1~</t>
    <phoneticPr fontId="3" type="noConversion"/>
  </si>
  <si>
    <t>111.1.1~</t>
    <phoneticPr fontId="3" type="noConversion"/>
  </si>
  <si>
    <t>112.1.1~</t>
    <phoneticPr fontId="3" type="noConversion"/>
  </si>
  <si>
    <t>113.1.1~</t>
    <phoneticPr fontId="3" type="noConversion"/>
  </si>
  <si>
    <t>114.1.1~</t>
    <phoneticPr fontId="3" type="noConversion"/>
  </si>
  <si>
    <t>115.1.1~</t>
    <phoneticPr fontId="3" type="noConversion"/>
  </si>
  <si>
    <t>116.1.1~</t>
    <phoneticPr fontId="3" type="noConversion"/>
  </si>
  <si>
    <t>117.1.1~</t>
    <phoneticPr fontId="3" type="noConversion"/>
  </si>
  <si>
    <t>118~</t>
    <phoneticPr fontId="3" type="noConversion"/>
  </si>
  <si>
    <t>108.12.31</t>
    <phoneticPr fontId="3" type="noConversion"/>
  </si>
  <si>
    <t>109.12.31</t>
    <phoneticPr fontId="3" type="noConversion"/>
  </si>
  <si>
    <t>110.12.31</t>
    <phoneticPr fontId="3" type="noConversion"/>
  </si>
  <si>
    <t>111.12.31</t>
    <phoneticPr fontId="3" type="noConversion"/>
  </si>
  <si>
    <t>112.12.31</t>
    <phoneticPr fontId="3" type="noConversion"/>
  </si>
  <si>
    <t>113.12.31</t>
    <phoneticPr fontId="3" type="noConversion"/>
  </si>
  <si>
    <t>114.12.31</t>
    <phoneticPr fontId="3" type="noConversion"/>
  </si>
  <si>
    <t>115.12.31</t>
    <phoneticPr fontId="3" type="noConversion"/>
  </si>
  <si>
    <t>116.12.31</t>
    <phoneticPr fontId="3" type="noConversion"/>
  </si>
  <si>
    <t>117.12.31</t>
    <phoneticPr fontId="3" type="noConversion"/>
  </si>
  <si>
    <t>採計最後在職N年</t>
    <phoneticPr fontId="3" type="noConversion"/>
  </si>
  <si>
    <t>註：僅輸入應採計之年度，例如115年退休者，僅需輸入所對應退休前最後「12年」本薪，13年以上年度勿輸入。</t>
    <phoneticPr fontId="3" type="noConversion"/>
  </si>
  <si>
    <t>請輸入您的最後本（年功）薪額</t>
    <phoneticPr fontId="3" type="noConversion"/>
  </si>
  <si>
    <t>註：本（年功）薪額以下簡稱本薪；學士學位最高47080，碩士學位最高48415，博士學位最高49745</t>
    <phoneticPr fontId="3" type="noConversion"/>
  </si>
  <si>
    <t>平均薪額</t>
    <phoneticPr fontId="3" type="noConversion"/>
  </si>
  <si>
    <t>最後本薪</t>
    <phoneticPr fontId="3" type="noConversion"/>
  </si>
  <si>
    <t>計算均俸：請參考附表一輸入您應採計之年度本薪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</si>
</sst>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%"/>
  </numFmts>
  <fonts count="10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2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C00000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>
      <alignment vertical="center"/>
    </xf>
    <xf numFmtId="176" fontId="0" fillId="3" borderId="2" xfId="0" applyNumberFormat="1" applyFill="1" applyBorder="1">
      <alignment vertical="center"/>
    </xf>
    <xf numFmtId="176" fontId="0" fillId="4" borderId="0" xfId="0" applyNumberFormat="1" applyFill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3" borderId="2" xfId="0" applyFill="1" applyBorder="1">
      <alignment vertical="center"/>
    </xf>
    <xf numFmtId="177" fontId="0" fillId="0" borderId="0" xfId="0" applyNumberFormat="1">
      <alignment vertical="center"/>
    </xf>
    <xf numFmtId="177" fontId="0" fillId="3" borderId="2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1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4" borderId="0" xfId="0" applyFill="1" applyBorder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>
      <alignment vertical="center"/>
    </xf>
    <xf numFmtId="177" fontId="0" fillId="0" borderId="0" xfId="0" applyNumberFormat="1" applyBorder="1">
      <alignment vertical="center"/>
    </xf>
    <xf numFmtId="0" fontId="0" fillId="0" borderId="11" xfId="0" applyBorder="1">
      <alignment vertical="center"/>
    </xf>
    <xf numFmtId="177" fontId="0" fillId="0" borderId="11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6" fontId="0" fillId="5" borderId="13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0" fontId="9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0" fillId="0" borderId="4" xfId="0" applyBorder="1">
      <alignment vertical="center"/>
    </xf>
    <xf numFmtId="0" fontId="0" fillId="0" borderId="19" xfId="0" applyBorder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45721</xdr:rowOff>
    </xdr:from>
    <xdr:to>
      <xdr:col>6</xdr:col>
      <xdr:colOff>495300</xdr:colOff>
      <xdr:row>77</xdr:row>
      <xdr:rowOff>63837</xdr:rowOff>
    </xdr:to>
    <xdr:pic>
      <xdr:nvPicPr>
        <xdr:cNvPr id="5" name="圖片 4" descr="圖像裡可能有文字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64141"/>
          <a:ext cx="4229100" cy="598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</xdr:colOff>
      <xdr:row>49</xdr:row>
      <xdr:rowOff>121920</xdr:rowOff>
    </xdr:from>
    <xdr:to>
      <xdr:col>15</xdr:col>
      <xdr:colOff>83820</xdr:colOff>
      <xdr:row>66</xdr:row>
      <xdr:rowOff>0</xdr:rowOff>
    </xdr:to>
    <xdr:pic>
      <xdr:nvPicPr>
        <xdr:cNvPr id="8" name="圖片 7" descr="沒有自動替代文字。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6260" y="10546080"/>
          <a:ext cx="4937760" cy="33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A40" sqref="A40"/>
    </sheetView>
  </sheetViews>
  <sheetFormatPr defaultRowHeight="16.2"/>
  <cols>
    <col min="1" max="1" width="10" customWidth="1"/>
    <col min="3" max="3" width="8.88671875" customWidth="1"/>
  </cols>
  <sheetData>
    <row r="1" spans="1:10" ht="30.6">
      <c r="A1" s="1" t="s">
        <v>38</v>
      </c>
      <c r="B1" s="2"/>
      <c r="C1" s="2"/>
    </row>
    <row r="2" spans="1:10">
      <c r="A2" t="s">
        <v>0</v>
      </c>
    </row>
    <row r="3" spans="1:10">
      <c r="A3" s="23" t="s">
        <v>35</v>
      </c>
    </row>
    <row r="4" spans="1:10">
      <c r="A4" s="23"/>
    </row>
    <row r="5" spans="1:10" ht="16.8" thickBot="1">
      <c r="A5" t="s">
        <v>1</v>
      </c>
    </row>
    <row r="6" spans="1:10" ht="16.8" thickBot="1">
      <c r="A6" t="s">
        <v>63</v>
      </c>
      <c r="E6" s="3">
        <v>48415</v>
      </c>
    </row>
    <row r="7" spans="1:10">
      <c r="A7" s="38" t="s">
        <v>64</v>
      </c>
    </row>
    <row r="9" spans="1:10" ht="16.8" thickBot="1">
      <c r="A9" t="s">
        <v>2</v>
      </c>
    </row>
    <row r="10" spans="1:10" ht="16.8" thickBot="1">
      <c r="A10" t="s">
        <v>3</v>
      </c>
      <c r="D10" s="3">
        <v>115</v>
      </c>
    </row>
    <row r="12" spans="1:10" ht="16.8" thickBot="1">
      <c r="A12" t="s">
        <v>4</v>
      </c>
    </row>
    <row r="13" spans="1:10" ht="16.8" thickBot="1">
      <c r="A13" t="s">
        <v>5</v>
      </c>
      <c r="E13" s="3">
        <v>30</v>
      </c>
      <c r="F13" s="21"/>
      <c r="G13" s="21"/>
      <c r="H13" s="21"/>
      <c r="I13" s="11"/>
      <c r="J13" s="21"/>
    </row>
    <row r="14" spans="1:10">
      <c r="A14" s="38" t="s">
        <v>36</v>
      </c>
    </row>
    <row r="16" spans="1:10">
      <c r="A16" t="s">
        <v>6</v>
      </c>
    </row>
    <row r="17" spans="1:15">
      <c r="A17" t="s">
        <v>67</v>
      </c>
    </row>
    <row r="18" spans="1:15">
      <c r="A18" s="38" t="s">
        <v>62</v>
      </c>
    </row>
    <row r="19" spans="1:15" ht="48.6">
      <c r="A19" s="4" t="s">
        <v>7</v>
      </c>
      <c r="B19" s="5" t="s">
        <v>8</v>
      </c>
      <c r="C19" s="5" t="s">
        <v>9</v>
      </c>
      <c r="D19" s="5" t="s">
        <v>10</v>
      </c>
      <c r="E19" s="5" t="s">
        <v>11</v>
      </c>
      <c r="F19" s="5" t="s">
        <v>12</v>
      </c>
      <c r="G19" s="5" t="s">
        <v>13</v>
      </c>
      <c r="H19" s="5" t="s">
        <v>14</v>
      </c>
      <c r="I19" s="5" t="s">
        <v>15</v>
      </c>
      <c r="J19" s="5" t="s">
        <v>16</v>
      </c>
      <c r="K19" s="5" t="s">
        <v>17</v>
      </c>
      <c r="L19" s="5" t="s">
        <v>18</v>
      </c>
      <c r="M19" s="5" t="s">
        <v>19</v>
      </c>
      <c r="N19" s="5" t="s">
        <v>20</v>
      </c>
      <c r="O19" s="5" t="s">
        <v>21</v>
      </c>
    </row>
    <row r="20" spans="1:15">
      <c r="A20" s="6">
        <v>48415</v>
      </c>
      <c r="B20" s="6">
        <v>48415</v>
      </c>
      <c r="C20" s="6">
        <v>48415</v>
      </c>
      <c r="D20" s="6">
        <v>48415</v>
      </c>
      <c r="E20" s="6">
        <v>48415</v>
      </c>
      <c r="F20" s="6">
        <v>48415</v>
      </c>
      <c r="G20" s="6">
        <v>48415</v>
      </c>
      <c r="H20" s="6">
        <v>48415</v>
      </c>
      <c r="I20" s="6">
        <v>47080</v>
      </c>
      <c r="J20" s="6">
        <v>45750</v>
      </c>
      <c r="K20" s="6">
        <v>44420</v>
      </c>
      <c r="L20" s="6">
        <v>43085</v>
      </c>
      <c r="M20" s="6"/>
      <c r="N20" s="6"/>
      <c r="O20" s="6"/>
    </row>
    <row r="21" spans="1:15">
      <c r="A21" t="s">
        <v>65</v>
      </c>
      <c r="B21" s="7">
        <f>AVERAGE(A20:O20)</f>
        <v>47304.583333333336</v>
      </c>
    </row>
    <row r="22" spans="1:15">
      <c r="B22" s="8"/>
    </row>
    <row r="23" spans="1:15">
      <c r="A23" t="s">
        <v>22</v>
      </c>
    </row>
    <row r="24" spans="1:15" ht="16.2" customHeight="1">
      <c r="A24" s="53" t="s">
        <v>39</v>
      </c>
      <c r="B24" s="54"/>
      <c r="C24" s="39" t="s">
        <v>40</v>
      </c>
      <c r="D24" s="39" t="s">
        <v>41</v>
      </c>
      <c r="E24" s="39" t="s">
        <v>42</v>
      </c>
      <c r="F24" s="39" t="s">
        <v>43</v>
      </c>
      <c r="G24" s="39" t="s">
        <v>44</v>
      </c>
      <c r="H24" s="39" t="s">
        <v>45</v>
      </c>
      <c r="I24" s="39" t="s">
        <v>46</v>
      </c>
      <c r="J24" s="39" t="s">
        <v>47</v>
      </c>
      <c r="K24" s="39" t="s">
        <v>48</v>
      </c>
      <c r="L24" s="39" t="s">
        <v>49</v>
      </c>
      <c r="M24" s="45" t="s">
        <v>50</v>
      </c>
    </row>
    <row r="25" spans="1:15">
      <c r="A25" s="55"/>
      <c r="B25" s="56"/>
      <c r="C25" s="40" t="s">
        <v>51</v>
      </c>
      <c r="D25" s="40" t="s">
        <v>52</v>
      </c>
      <c r="E25" s="40" t="s">
        <v>53</v>
      </c>
      <c r="F25" s="40" t="s">
        <v>54</v>
      </c>
      <c r="G25" s="40" t="s">
        <v>55</v>
      </c>
      <c r="H25" s="40" t="s">
        <v>56</v>
      </c>
      <c r="I25" s="40" t="s">
        <v>57</v>
      </c>
      <c r="J25" s="40" t="s">
        <v>58</v>
      </c>
      <c r="K25" s="40" t="s">
        <v>59</v>
      </c>
      <c r="L25" s="40" t="s">
        <v>60</v>
      </c>
      <c r="M25" s="46"/>
    </row>
    <row r="26" spans="1:15">
      <c r="A26" s="47" t="s">
        <v>61</v>
      </c>
      <c r="B26" s="48"/>
      <c r="C26" s="10">
        <v>5</v>
      </c>
      <c r="D26" s="10">
        <v>6</v>
      </c>
      <c r="E26" s="10">
        <v>7</v>
      </c>
      <c r="F26" s="10">
        <v>8</v>
      </c>
      <c r="G26" s="10">
        <v>9</v>
      </c>
      <c r="H26" s="10">
        <v>10</v>
      </c>
      <c r="I26" s="10">
        <v>11</v>
      </c>
      <c r="J26" s="10">
        <v>12</v>
      </c>
      <c r="K26" s="10">
        <v>13</v>
      </c>
      <c r="L26" s="10">
        <v>14</v>
      </c>
      <c r="M26" s="10">
        <v>15</v>
      </c>
    </row>
    <row r="27" spans="1:15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5">
      <c r="A28" t="s">
        <v>23</v>
      </c>
    </row>
    <row r="29" spans="1:15">
      <c r="A29" s="9" t="s">
        <v>24</v>
      </c>
      <c r="B29" s="9">
        <v>680</v>
      </c>
      <c r="C29" s="9">
        <v>650</v>
      </c>
      <c r="D29" s="9">
        <v>625</v>
      </c>
      <c r="E29" s="9">
        <v>600</v>
      </c>
      <c r="F29" s="9">
        <v>575</v>
      </c>
      <c r="G29" s="9">
        <v>550</v>
      </c>
      <c r="H29" s="9">
        <v>525</v>
      </c>
      <c r="I29" s="9">
        <v>500</v>
      </c>
      <c r="J29" s="9">
        <v>475</v>
      </c>
      <c r="K29" s="9">
        <v>450</v>
      </c>
      <c r="L29" s="9">
        <v>430</v>
      </c>
      <c r="M29" s="9">
        <v>410</v>
      </c>
      <c r="N29" s="9">
        <v>390</v>
      </c>
    </row>
    <row r="30" spans="1:15">
      <c r="A30" s="44" t="s">
        <v>25</v>
      </c>
      <c r="B30" s="44">
        <v>49745</v>
      </c>
      <c r="C30" s="44">
        <v>48415</v>
      </c>
      <c r="D30" s="44">
        <v>47080</v>
      </c>
      <c r="E30" s="44">
        <v>45750</v>
      </c>
      <c r="F30" s="44">
        <v>44420</v>
      </c>
      <c r="G30" s="44">
        <v>43085</v>
      </c>
      <c r="H30" s="44">
        <v>41775</v>
      </c>
      <c r="I30" s="44">
        <v>40420</v>
      </c>
      <c r="J30" s="44">
        <v>39090</v>
      </c>
      <c r="K30" s="44">
        <v>36425</v>
      </c>
      <c r="L30" s="44">
        <v>35423</v>
      </c>
      <c r="M30" s="44">
        <v>34430</v>
      </c>
      <c r="N30" s="44">
        <v>33430</v>
      </c>
    </row>
    <row r="31" spans="1:15" ht="7.8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5">
      <c r="A32" s="9" t="s">
        <v>24</v>
      </c>
      <c r="B32" s="9">
        <v>370</v>
      </c>
      <c r="C32" s="9">
        <v>350</v>
      </c>
      <c r="D32" s="9">
        <v>330</v>
      </c>
      <c r="E32" s="9">
        <v>310</v>
      </c>
      <c r="F32" s="9">
        <v>290</v>
      </c>
      <c r="G32" s="9">
        <v>275</v>
      </c>
      <c r="H32" s="9">
        <v>260</v>
      </c>
      <c r="I32" s="9">
        <v>245</v>
      </c>
      <c r="J32" s="9">
        <v>230</v>
      </c>
      <c r="K32" s="9">
        <v>220</v>
      </c>
      <c r="L32" s="9">
        <v>210</v>
      </c>
      <c r="M32" s="9">
        <v>200</v>
      </c>
      <c r="N32" s="9">
        <v>190</v>
      </c>
    </row>
    <row r="33" spans="1:14">
      <c r="A33" s="44" t="s">
        <v>25</v>
      </c>
      <c r="B33" s="44">
        <v>32430</v>
      </c>
      <c r="C33" s="44">
        <v>31430</v>
      </c>
      <c r="D33" s="44">
        <v>30430</v>
      </c>
      <c r="E33" s="44">
        <v>29435</v>
      </c>
      <c r="F33" s="44">
        <v>28435</v>
      </c>
      <c r="G33" s="44">
        <v>27435</v>
      </c>
      <c r="H33" s="44">
        <v>26435</v>
      </c>
      <c r="I33" s="44">
        <v>25435</v>
      </c>
      <c r="J33" s="44">
        <v>24410</v>
      </c>
      <c r="K33" s="44">
        <v>23770</v>
      </c>
      <c r="L33" s="44">
        <v>23105</v>
      </c>
      <c r="M33" s="44">
        <v>22440</v>
      </c>
      <c r="N33" s="44">
        <v>21775</v>
      </c>
    </row>
    <row r="34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6.8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1"/>
    </row>
    <row r="36" spans="1:14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11"/>
    </row>
    <row r="37" spans="1:14">
      <c r="A37" s="27" t="s">
        <v>34</v>
      </c>
      <c r="B37" s="13">
        <f>E13</f>
        <v>30</v>
      </c>
      <c r="C37" s="11"/>
      <c r="D37" s="11"/>
      <c r="E37" s="21"/>
      <c r="F37" s="11"/>
      <c r="G37" s="11"/>
      <c r="H37" s="11"/>
      <c r="I37" s="11"/>
      <c r="J37" s="11"/>
      <c r="K37" s="11"/>
      <c r="L37" s="11"/>
      <c r="M37" s="28"/>
    </row>
    <row r="38" spans="1:14">
      <c r="A38" s="29" t="s">
        <v>26</v>
      </c>
      <c r="B38" s="13">
        <f>D10</f>
        <v>115</v>
      </c>
      <c r="C38" s="11"/>
      <c r="D38" s="30" t="s">
        <v>27</v>
      </c>
      <c r="E38" s="11"/>
      <c r="F38" s="31"/>
      <c r="G38" s="15">
        <f>C42</f>
        <v>0.57000000000000006</v>
      </c>
      <c r="H38" s="11"/>
      <c r="I38" s="11"/>
      <c r="J38" s="11"/>
      <c r="K38" s="11"/>
      <c r="L38" s="11"/>
      <c r="M38" s="28"/>
    </row>
    <row r="39" spans="1:14">
      <c r="A39" s="29" t="s">
        <v>66</v>
      </c>
      <c r="B39" s="13">
        <f>E6</f>
        <v>48415</v>
      </c>
      <c r="C39" s="11"/>
      <c r="D39" s="11" t="s">
        <v>37</v>
      </c>
      <c r="E39" s="11"/>
      <c r="F39" s="31"/>
      <c r="G39" s="15">
        <f>60%-1.5%*(35-$B$37)</f>
        <v>0.52500000000000002</v>
      </c>
      <c r="H39" s="11"/>
      <c r="I39" s="11"/>
      <c r="J39" s="11"/>
      <c r="K39" s="11"/>
      <c r="L39" s="11"/>
      <c r="M39" s="28"/>
    </row>
    <row r="40" spans="1:14">
      <c r="A40" s="29" t="s">
        <v>65</v>
      </c>
      <c r="B40" s="16">
        <f>B21</f>
        <v>47304.583333333336</v>
      </c>
      <c r="C40" s="11"/>
      <c r="D40" s="11" t="s">
        <v>28</v>
      </c>
      <c r="E40" s="11"/>
      <c r="F40" s="11"/>
      <c r="G40" s="7">
        <f>B40*0.04*B37</f>
        <v>56765.5</v>
      </c>
      <c r="H40" s="11" t="s">
        <v>29</v>
      </c>
      <c r="I40" s="11"/>
      <c r="J40" s="11"/>
      <c r="K40" s="11"/>
      <c r="L40" s="11"/>
      <c r="M40" s="28"/>
    </row>
    <row r="41" spans="1:14">
      <c r="A41" s="49" t="s">
        <v>30</v>
      </c>
      <c r="B41" s="50"/>
      <c r="C41" s="9">
        <f>107+$D$10-107</f>
        <v>115</v>
      </c>
      <c r="D41" s="9">
        <f>C41+1</f>
        <v>116</v>
      </c>
      <c r="E41" s="9">
        <f t="shared" ref="E41:M41" si="0">D41+1</f>
        <v>117</v>
      </c>
      <c r="F41" s="9">
        <f t="shared" si="0"/>
        <v>118</v>
      </c>
      <c r="G41" s="9">
        <f t="shared" si="0"/>
        <v>119</v>
      </c>
      <c r="H41" s="9">
        <f t="shared" si="0"/>
        <v>120</v>
      </c>
      <c r="I41" s="9">
        <f t="shared" si="0"/>
        <v>121</v>
      </c>
      <c r="J41" s="9">
        <f t="shared" si="0"/>
        <v>122</v>
      </c>
      <c r="K41" s="9">
        <f t="shared" si="0"/>
        <v>123</v>
      </c>
      <c r="L41" s="9">
        <f t="shared" si="0"/>
        <v>124</v>
      </c>
      <c r="M41" s="32">
        <f t="shared" si="0"/>
        <v>125</v>
      </c>
    </row>
    <row r="42" spans="1:14">
      <c r="A42" s="49" t="s">
        <v>31</v>
      </c>
      <c r="B42" s="50"/>
      <c r="C42" s="17">
        <f>MAX(C48,$G$39)</f>
        <v>0.57000000000000006</v>
      </c>
      <c r="D42" s="17">
        <f t="shared" ref="D42:M42" si="1">MAX(D48,$G$39)</f>
        <v>0.55500000000000005</v>
      </c>
      <c r="E42" s="17">
        <f t="shared" si="1"/>
        <v>0.54</v>
      </c>
      <c r="F42" s="17">
        <f t="shared" si="1"/>
        <v>0.52500000000000002</v>
      </c>
      <c r="G42" s="17">
        <f t="shared" si="1"/>
        <v>0.52500000000000002</v>
      </c>
      <c r="H42" s="17">
        <f t="shared" si="1"/>
        <v>0.52500000000000002</v>
      </c>
      <c r="I42" s="17">
        <f t="shared" si="1"/>
        <v>0.52500000000000002</v>
      </c>
      <c r="J42" s="17">
        <f t="shared" si="1"/>
        <v>0.52500000000000002</v>
      </c>
      <c r="K42" s="17">
        <f t="shared" si="1"/>
        <v>0.52500000000000002</v>
      </c>
      <c r="L42" s="17">
        <f t="shared" si="1"/>
        <v>0.52500000000000002</v>
      </c>
      <c r="M42" s="33">
        <f t="shared" si="1"/>
        <v>0.52500000000000002</v>
      </c>
    </row>
    <row r="43" spans="1:14">
      <c r="A43" s="34" t="s">
        <v>32</v>
      </c>
      <c r="B43" s="9"/>
      <c r="C43" s="18">
        <f>$B$39*2*C42</f>
        <v>55193.100000000006</v>
      </c>
      <c r="D43" s="18">
        <f t="shared" ref="D43:M43" si="2">$B$39*2*D42</f>
        <v>53740.65</v>
      </c>
      <c r="E43" s="18">
        <f t="shared" si="2"/>
        <v>52288.200000000004</v>
      </c>
      <c r="F43" s="18">
        <f t="shared" si="2"/>
        <v>50835.75</v>
      </c>
      <c r="G43" s="18">
        <f t="shared" si="2"/>
        <v>50835.75</v>
      </c>
      <c r="H43" s="18">
        <f t="shared" si="2"/>
        <v>50835.75</v>
      </c>
      <c r="I43" s="18">
        <f t="shared" si="2"/>
        <v>50835.75</v>
      </c>
      <c r="J43" s="18">
        <f t="shared" si="2"/>
        <v>50835.75</v>
      </c>
      <c r="K43" s="18">
        <f t="shared" si="2"/>
        <v>50835.75</v>
      </c>
      <c r="L43" s="18">
        <f t="shared" si="2"/>
        <v>50835.75</v>
      </c>
      <c r="M43" s="35">
        <f t="shared" si="2"/>
        <v>50835.75</v>
      </c>
    </row>
    <row r="44" spans="1:14" ht="16.8" thickBot="1">
      <c r="A44" s="51" t="s">
        <v>33</v>
      </c>
      <c r="B44" s="52"/>
      <c r="C44" s="36">
        <f>MIN(C43,$G$40)</f>
        <v>55193.100000000006</v>
      </c>
      <c r="D44" s="36">
        <f t="shared" ref="D44:M44" si="3">MIN(D43,$G$40)</f>
        <v>53740.65</v>
      </c>
      <c r="E44" s="36">
        <f t="shared" si="3"/>
        <v>52288.200000000004</v>
      </c>
      <c r="F44" s="36">
        <f t="shared" si="3"/>
        <v>50835.75</v>
      </c>
      <c r="G44" s="36">
        <f t="shared" si="3"/>
        <v>50835.75</v>
      </c>
      <c r="H44" s="36">
        <f t="shared" si="3"/>
        <v>50835.75</v>
      </c>
      <c r="I44" s="36">
        <f t="shared" si="3"/>
        <v>50835.75</v>
      </c>
      <c r="J44" s="36">
        <f t="shared" si="3"/>
        <v>50835.75</v>
      </c>
      <c r="K44" s="36">
        <f t="shared" si="3"/>
        <v>50835.75</v>
      </c>
      <c r="L44" s="36">
        <f t="shared" si="3"/>
        <v>50835.75</v>
      </c>
      <c r="M44" s="37">
        <f t="shared" si="3"/>
        <v>50835.75</v>
      </c>
    </row>
    <row r="48" spans="1:14">
      <c r="B48" s="22"/>
      <c r="C48" s="19">
        <f>75%-1.5%*(35-$B$37+C41-108)</f>
        <v>0.57000000000000006</v>
      </c>
      <c r="D48" s="19">
        <f>C48-0.015</f>
        <v>0.55500000000000005</v>
      </c>
      <c r="E48" s="19">
        <f t="shared" ref="E48:M48" si="4">D48-0.015</f>
        <v>0.54</v>
      </c>
      <c r="F48" s="19">
        <f t="shared" si="4"/>
        <v>0.52500000000000002</v>
      </c>
      <c r="G48" s="19">
        <f t="shared" si="4"/>
        <v>0.51</v>
      </c>
      <c r="H48" s="19">
        <f t="shared" si="4"/>
        <v>0.495</v>
      </c>
      <c r="I48" s="19">
        <f t="shared" si="4"/>
        <v>0.48</v>
      </c>
      <c r="J48" s="19">
        <f t="shared" si="4"/>
        <v>0.46499999999999997</v>
      </c>
      <c r="K48" s="19">
        <f t="shared" si="4"/>
        <v>0.44999999999999996</v>
      </c>
      <c r="L48" s="19">
        <f t="shared" si="4"/>
        <v>0.43499999999999994</v>
      </c>
      <c r="M48" s="19">
        <f t="shared" si="4"/>
        <v>0.41999999999999993</v>
      </c>
      <c r="N48" s="14"/>
    </row>
    <row r="49" spans="3:13">
      <c r="C49" s="20"/>
      <c r="D49" s="20"/>
      <c r="E49" s="20"/>
      <c r="F49" s="20"/>
      <c r="G49" s="20"/>
      <c r="I49" s="20"/>
      <c r="J49" s="20"/>
      <c r="K49" s="20"/>
      <c r="L49" s="20"/>
      <c r="M49" s="20"/>
    </row>
  </sheetData>
  <mergeCells count="6">
    <mergeCell ref="M24:M25"/>
    <mergeCell ref="A26:B26"/>
    <mergeCell ref="A41:B41"/>
    <mergeCell ref="A42:B42"/>
    <mergeCell ref="A44:B44"/>
    <mergeCell ref="A24:B25"/>
  </mergeCells>
  <phoneticPr fontId="3" type="noConversion"/>
  <pageMargins left="0.25" right="0.25" top="0.75" bottom="0.75" header="0.3" footer="0.3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純新制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2017-06-29T15:43:14Z</dcterms:created>
  <dcterms:modified xsi:type="dcterms:W3CDTF">2017-07-02T17:15:07Z</dcterms:modified>
</cp:coreProperties>
</file>