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2" windowWidth="12276" windowHeight="9012"/>
  </bookViews>
  <sheets>
    <sheet name="新舊混合制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39" i="1" l="1"/>
  <c r="B39" i="1"/>
  <c r="B41" i="1"/>
  <c r="B40" i="1"/>
  <c r="B23" i="1"/>
  <c r="B42" i="1" s="1"/>
  <c r="C43" i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J14" i="1"/>
  <c r="C49" i="1" l="1"/>
  <c r="D49" i="1" s="1"/>
  <c r="G42" i="1"/>
  <c r="G41" i="1"/>
  <c r="D44" i="1" l="1"/>
  <c r="D45" i="1" s="1"/>
  <c r="D46" i="1" s="1"/>
  <c r="C44" i="1"/>
  <c r="G40" i="1" s="1"/>
  <c r="E49" i="1"/>
  <c r="E44" i="1" s="1"/>
  <c r="C45" i="1" l="1"/>
  <c r="C46" i="1" s="1"/>
  <c r="F49" i="1"/>
  <c r="F44" i="1" s="1"/>
  <c r="E45" i="1"/>
  <c r="E46" i="1" s="1"/>
  <c r="G49" i="1" l="1"/>
  <c r="G44" i="1" s="1"/>
  <c r="F45" i="1"/>
  <c r="F46" i="1" s="1"/>
  <c r="H49" i="1" l="1"/>
  <c r="H44" i="1" s="1"/>
  <c r="G45" i="1"/>
  <c r="G46" i="1" s="1"/>
  <c r="I49" i="1" l="1"/>
  <c r="I44" i="1" s="1"/>
  <c r="H45" i="1"/>
  <c r="H46" i="1" s="1"/>
  <c r="J49" i="1" l="1"/>
  <c r="J44" i="1" s="1"/>
  <c r="I45" i="1"/>
  <c r="I46" i="1" s="1"/>
  <c r="K49" i="1" l="1"/>
  <c r="K44" i="1" s="1"/>
  <c r="J45" i="1"/>
  <c r="J46" i="1" s="1"/>
  <c r="L49" i="1" l="1"/>
  <c r="L44" i="1" s="1"/>
  <c r="K45" i="1"/>
  <c r="K46" i="1" s="1"/>
  <c r="M49" i="1" l="1"/>
  <c r="M44" i="1" s="1"/>
  <c r="L45" i="1"/>
  <c r="L46" i="1" s="1"/>
  <c r="M45" i="1" l="1"/>
  <c r="M46" i="1" s="1"/>
</calcChain>
</file>

<file path=xl/sharedStrings.xml><?xml version="1.0" encoding="utf-8"?>
<sst xmlns="http://schemas.openxmlformats.org/spreadsheetml/2006/main" count="77" uniqueCount="74">
  <si>
    <t>說明：公校教師月退休金會因學歷、新舊制年資、退休年度而不同，請依下列步驟說明難在黃色欄框內填入相關資料。</t>
    <phoneticPr fontId="2" type="noConversion"/>
  </si>
  <si>
    <t>STEP1</t>
    <phoneticPr fontId="2" type="noConversion"/>
  </si>
  <si>
    <t>STEP2</t>
    <phoneticPr fontId="2" type="noConversion"/>
  </si>
  <si>
    <t>請輸入預計退休年度</t>
    <phoneticPr fontId="2" type="noConversion"/>
  </si>
  <si>
    <t>STEP3</t>
    <phoneticPr fontId="2" type="noConversion"/>
  </si>
  <si>
    <t>請輸入您至退休年度之年資</t>
    <phoneticPr fontId="2" type="noConversion"/>
  </si>
  <si>
    <t>舊制</t>
    <phoneticPr fontId="2" type="noConversion"/>
  </si>
  <si>
    <t>新制</t>
    <phoneticPr fontId="2" type="noConversion"/>
  </si>
  <si>
    <t>總年資</t>
    <phoneticPr fontId="2" type="noConversion"/>
  </si>
  <si>
    <t>STEP4</t>
    <phoneticPr fontId="2" type="noConversion"/>
  </si>
  <si>
    <t>附表一</t>
    <phoneticPr fontId="2" type="noConversion"/>
  </si>
  <si>
    <t>採計最後在職N年</t>
    <phoneticPr fontId="2" type="noConversion"/>
  </si>
  <si>
    <t>附表二：薪級對照表</t>
    <phoneticPr fontId="2" type="noConversion"/>
  </si>
  <si>
    <t>薪級</t>
    <phoneticPr fontId="2" type="noConversion"/>
  </si>
  <si>
    <t>本薪</t>
    <phoneticPr fontId="2" type="noConversion"/>
  </si>
  <si>
    <t>退休前最後1年本薪</t>
    <phoneticPr fontId="2" type="noConversion"/>
  </si>
  <si>
    <t>退休前最後第2年本薪</t>
    <phoneticPr fontId="2" type="noConversion"/>
  </si>
  <si>
    <t>退休前最後第3年本薪</t>
    <phoneticPr fontId="2" type="noConversion"/>
  </si>
  <si>
    <t>退休前最後第4年本薪</t>
    <phoneticPr fontId="2" type="noConversion"/>
  </si>
  <si>
    <t>退休前最後第5年本薪</t>
    <phoneticPr fontId="2" type="noConversion"/>
  </si>
  <si>
    <t>退休前最後第6年本薪</t>
    <phoneticPr fontId="2" type="noConversion"/>
  </si>
  <si>
    <t>退休前最後第7年本薪</t>
    <phoneticPr fontId="2" type="noConversion"/>
  </si>
  <si>
    <t>退休前最後第8年本薪</t>
    <phoneticPr fontId="2" type="noConversion"/>
  </si>
  <si>
    <t>退休前最後第9年本薪</t>
    <phoneticPr fontId="2" type="noConversion"/>
  </si>
  <si>
    <t>退休前最後第10年本薪</t>
    <phoneticPr fontId="2" type="noConversion"/>
  </si>
  <si>
    <t>退休前最後第11年本薪</t>
    <phoneticPr fontId="2" type="noConversion"/>
  </si>
  <si>
    <t>退休前最後第12年本薪</t>
  </si>
  <si>
    <t>退休前最後第13年本薪</t>
  </si>
  <si>
    <t>退休前最後第14年本薪</t>
  </si>
  <si>
    <t>退休前最後第15年本薪</t>
  </si>
  <si>
    <t>年度</t>
    <phoneticPr fontId="2" type="noConversion"/>
  </si>
  <si>
    <t>替代率</t>
    <phoneticPr fontId="2" type="noConversion"/>
  </si>
  <si>
    <t>退休年度</t>
    <phoneticPr fontId="2" type="noConversion"/>
  </si>
  <si>
    <t>退休後第一年替代率</t>
    <phoneticPr fontId="2" type="noConversion"/>
  </si>
  <si>
    <t>118年替代率</t>
    <phoneticPr fontId="2" type="noConversion"/>
  </si>
  <si>
    <t>原領月退金（不計替代率）</t>
    <phoneticPr fontId="2" type="noConversion"/>
  </si>
  <si>
    <t>舊制年資</t>
    <phoneticPr fontId="2" type="noConversion"/>
  </si>
  <si>
    <t>新制年資</t>
    <phoneticPr fontId="2" type="noConversion"/>
  </si>
  <si>
    <t>替代率上限金額</t>
    <phoneticPr fontId="2" type="noConversion"/>
  </si>
  <si>
    <t>實領</t>
    <phoneticPr fontId="2" type="noConversion"/>
  </si>
  <si>
    <t>（不計入優惠存款）</t>
    <phoneticPr fontId="2" type="noConversion"/>
  </si>
  <si>
    <t>新舊混合制公校教師月退休金試算</t>
    <phoneticPr fontId="2" type="noConversion"/>
  </si>
  <si>
    <t>重要提醒：黃色欄位以外的欄位請勿動，以免公式錯亂。</t>
    <phoneticPr fontId="2" type="noConversion"/>
  </si>
  <si>
    <t>註：本試算表最高試算年資僅能至總年資35年，舊制年資最高僅能至15年</t>
    <phoneticPr fontId="2" type="noConversion"/>
  </si>
  <si>
    <t>法案實施時間</t>
    <phoneticPr fontId="2" type="noConversion"/>
  </si>
  <si>
    <t>107.7.1~</t>
    <phoneticPr fontId="2" type="noConversion"/>
  </si>
  <si>
    <t>108.12.31</t>
    <phoneticPr fontId="2" type="noConversion"/>
  </si>
  <si>
    <t>109.12.31</t>
    <phoneticPr fontId="2" type="noConversion"/>
  </si>
  <si>
    <t>110.1.1~</t>
    <phoneticPr fontId="2" type="noConversion"/>
  </si>
  <si>
    <t>109.1.1~</t>
    <phoneticPr fontId="2" type="noConversion"/>
  </si>
  <si>
    <t>110.12.31</t>
    <phoneticPr fontId="2" type="noConversion"/>
  </si>
  <si>
    <t>111.1.1~</t>
    <phoneticPr fontId="2" type="noConversion"/>
  </si>
  <si>
    <t>111.12.31</t>
    <phoneticPr fontId="2" type="noConversion"/>
  </si>
  <si>
    <t>112.1.1~</t>
    <phoneticPr fontId="2" type="noConversion"/>
  </si>
  <si>
    <t>112.12.31</t>
    <phoneticPr fontId="2" type="noConversion"/>
  </si>
  <si>
    <t>113.1.1~</t>
    <phoneticPr fontId="2" type="noConversion"/>
  </si>
  <si>
    <t>113.12.31</t>
    <phoneticPr fontId="2" type="noConversion"/>
  </si>
  <si>
    <t>114.1.1~</t>
    <phoneticPr fontId="2" type="noConversion"/>
  </si>
  <si>
    <t>114.12.31</t>
    <phoneticPr fontId="2" type="noConversion"/>
  </si>
  <si>
    <t>115.1.1~</t>
    <phoneticPr fontId="2" type="noConversion"/>
  </si>
  <si>
    <t>115.12.31</t>
    <phoneticPr fontId="2" type="noConversion"/>
  </si>
  <si>
    <t>116.1.1~</t>
    <phoneticPr fontId="2" type="noConversion"/>
  </si>
  <si>
    <t>116.12.31</t>
    <phoneticPr fontId="2" type="noConversion"/>
  </si>
  <si>
    <t>117.1.1~</t>
    <phoneticPr fontId="2" type="noConversion"/>
  </si>
  <si>
    <t>117.12.31</t>
    <phoneticPr fontId="2" type="noConversion"/>
  </si>
  <si>
    <t>118~</t>
    <phoneticPr fontId="2" type="noConversion"/>
  </si>
  <si>
    <t>請輸入您的最後本（年功）薪額</t>
    <phoneticPr fontId="2" type="noConversion"/>
  </si>
  <si>
    <t>註：本（年功）薪額以下簡稱本薪；學士學位最高47080，碩士學位最高48415，博士學位最高49745</t>
    <phoneticPr fontId="2" type="noConversion"/>
  </si>
  <si>
    <t>平均薪額</t>
    <phoneticPr fontId="2" type="noConversion"/>
  </si>
  <si>
    <t>計算均俸：請參考附表一輸入您應採計之年度本薪</t>
    <phoneticPr fontId="2" type="noConversion"/>
  </si>
  <si>
    <t>註：法案實施前已具備75制退休資格者，不論何時退休，均俸只採計最後一年本薪，請只輸入退休前最後一年本薪</t>
    <phoneticPr fontId="2" type="noConversion"/>
  </si>
  <si>
    <t>最後本薪</t>
    <phoneticPr fontId="2" type="noConversion"/>
  </si>
  <si>
    <t>註：因107.7.1~108.12.31為實施平均薪額第一年，請預計107及108退休夥伴均輸入預計退休年度為「108」</t>
    <phoneticPr fontId="2" type="noConversion"/>
  </si>
  <si>
    <t>註：僅輸入應採計之年度，例如111年退休者，僅需輸入所對應退休前最後「8年」本薪，9年以上年度勿輸入。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</si>
</sst>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%"/>
  </numFmts>
  <fonts count="10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22"/>
      <color theme="1"/>
      <name val="新細明體"/>
      <family val="2"/>
      <charset val="136"/>
      <scheme val="minor"/>
    </font>
    <font>
      <sz val="2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rgb="FFC00000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2" borderId="2" xfId="0" applyFill="1" applyBorder="1">
      <alignment vertical="center"/>
    </xf>
    <xf numFmtId="0" fontId="0" fillId="3" borderId="2" xfId="0" applyFill="1" applyBorder="1">
      <alignment vertical="center"/>
    </xf>
    <xf numFmtId="176" fontId="0" fillId="3" borderId="2" xfId="0" applyNumberFormat="1" applyFill="1" applyBorder="1">
      <alignment vertical="center"/>
    </xf>
    <xf numFmtId="0" fontId="0" fillId="0" borderId="0" xfId="0" applyBorder="1">
      <alignment vertical="center"/>
    </xf>
    <xf numFmtId="176" fontId="0" fillId="4" borderId="0" xfId="0" applyNumberFormat="1" applyFill="1" applyBorder="1">
      <alignment vertical="center"/>
    </xf>
    <xf numFmtId="176" fontId="0" fillId="0" borderId="2" xfId="0" applyNumberFormat="1" applyBorder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Fill="1" applyBorder="1">
      <alignment vertical="center"/>
    </xf>
    <xf numFmtId="176" fontId="0" fillId="3" borderId="3" xfId="0" applyNumberFormat="1" applyFill="1" applyBorder="1">
      <alignment vertical="center"/>
    </xf>
    <xf numFmtId="177" fontId="0" fillId="0" borderId="2" xfId="0" applyNumberFormat="1" applyBorder="1">
      <alignment vertical="center"/>
    </xf>
    <xf numFmtId="176" fontId="0" fillId="5" borderId="2" xfId="0" applyNumberFormat="1" applyFill="1" applyBorder="1">
      <alignment vertical="center"/>
    </xf>
    <xf numFmtId="177" fontId="0" fillId="3" borderId="2" xfId="0" applyNumberFormat="1" applyFill="1" applyBorder="1">
      <alignment vertical="center"/>
    </xf>
    <xf numFmtId="177" fontId="1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6" borderId="2" xfId="0" applyFill="1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49</xdr:row>
      <xdr:rowOff>38100</xdr:rowOff>
    </xdr:from>
    <xdr:to>
      <xdr:col>6</xdr:col>
      <xdr:colOff>480060</xdr:colOff>
      <xdr:row>78</xdr:row>
      <xdr:rowOff>56216</xdr:rowOff>
    </xdr:to>
    <xdr:pic>
      <xdr:nvPicPr>
        <xdr:cNvPr id="3" name="圖片 2" descr="圖像裡可能有文字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454640"/>
          <a:ext cx="4229100" cy="598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15</xdr:col>
      <xdr:colOff>60960</xdr:colOff>
      <xdr:row>66</xdr:row>
      <xdr:rowOff>83820</xdr:rowOff>
    </xdr:to>
    <xdr:pic>
      <xdr:nvPicPr>
        <xdr:cNvPr id="4" name="圖片 3" descr="沒有自動替代文字。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0622280"/>
          <a:ext cx="4937760" cy="3375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19" workbookViewId="0">
      <selection activeCell="A21" sqref="A21"/>
    </sheetView>
  </sheetViews>
  <sheetFormatPr defaultRowHeight="16.2"/>
  <cols>
    <col min="1" max="1" width="9.6640625" customWidth="1"/>
    <col min="3" max="3" width="8.88671875" customWidth="1"/>
    <col min="4" max="4" width="9.5546875" customWidth="1"/>
  </cols>
  <sheetData>
    <row r="1" spans="1:10" ht="30.6">
      <c r="A1" s="22" t="s">
        <v>41</v>
      </c>
      <c r="B1" s="23"/>
      <c r="C1" s="23"/>
    </row>
    <row r="2" spans="1:10">
      <c r="A2" t="s">
        <v>0</v>
      </c>
    </row>
    <row r="3" spans="1:10">
      <c r="A3" s="25" t="s">
        <v>42</v>
      </c>
    </row>
    <row r="4" spans="1:10">
      <c r="A4" s="25"/>
    </row>
    <row r="5" spans="1:10" ht="16.8" thickBot="1">
      <c r="A5" t="s">
        <v>1</v>
      </c>
    </row>
    <row r="6" spans="1:10" ht="16.8" thickBot="1">
      <c r="A6" t="s">
        <v>66</v>
      </c>
      <c r="E6" s="1">
        <v>48415</v>
      </c>
    </row>
    <row r="7" spans="1:10">
      <c r="A7" s="26" t="s">
        <v>67</v>
      </c>
    </row>
    <row r="9" spans="1:10" ht="16.8" thickBot="1">
      <c r="A9" t="s">
        <v>2</v>
      </c>
    </row>
    <row r="10" spans="1:10" ht="16.8" thickBot="1">
      <c r="A10" t="s">
        <v>3</v>
      </c>
      <c r="D10" s="1">
        <v>111</v>
      </c>
    </row>
    <row r="11" spans="1:10">
      <c r="A11" s="26" t="s">
        <v>72</v>
      </c>
    </row>
    <row r="12" spans="1:10">
      <c r="A12" s="26"/>
    </row>
    <row r="13" spans="1:10" ht="16.8" thickBot="1">
      <c r="A13" t="s">
        <v>4</v>
      </c>
    </row>
    <row r="14" spans="1:10" ht="16.8" thickBot="1">
      <c r="A14" t="s">
        <v>5</v>
      </c>
      <c r="E14" t="s">
        <v>6</v>
      </c>
      <c r="F14" s="1">
        <v>4</v>
      </c>
      <c r="G14" t="s">
        <v>7</v>
      </c>
      <c r="H14" s="1">
        <v>26</v>
      </c>
      <c r="I14" t="s">
        <v>8</v>
      </c>
      <c r="J14" s="2">
        <f>F14+H14</f>
        <v>30</v>
      </c>
    </row>
    <row r="15" spans="1:10">
      <c r="A15" s="26" t="s">
        <v>43</v>
      </c>
    </row>
    <row r="17" spans="1:15">
      <c r="A17" t="s">
        <v>9</v>
      </c>
    </row>
    <row r="18" spans="1:15">
      <c r="A18" t="s">
        <v>69</v>
      </c>
    </row>
    <row r="19" spans="1:15">
      <c r="A19" s="26" t="s">
        <v>70</v>
      </c>
    </row>
    <row r="20" spans="1:15">
      <c r="A20" s="26" t="s">
        <v>73</v>
      </c>
    </row>
    <row r="21" spans="1:15" ht="48.6">
      <c r="A21" s="5" t="s">
        <v>15</v>
      </c>
      <c r="B21" s="6" t="s">
        <v>16</v>
      </c>
      <c r="C21" s="6" t="s">
        <v>17</v>
      </c>
      <c r="D21" s="6" t="s">
        <v>18</v>
      </c>
      <c r="E21" s="6" t="s">
        <v>19</v>
      </c>
      <c r="F21" s="6" t="s">
        <v>20</v>
      </c>
      <c r="G21" s="6" t="s">
        <v>21</v>
      </c>
      <c r="H21" s="6" t="s">
        <v>22</v>
      </c>
      <c r="I21" s="6" t="s">
        <v>23</v>
      </c>
      <c r="J21" s="6" t="s">
        <v>24</v>
      </c>
      <c r="K21" s="6" t="s">
        <v>25</v>
      </c>
      <c r="L21" s="6" t="s">
        <v>26</v>
      </c>
      <c r="M21" s="6" t="s">
        <v>27</v>
      </c>
      <c r="N21" s="6" t="s">
        <v>28</v>
      </c>
      <c r="O21" s="6" t="s">
        <v>29</v>
      </c>
    </row>
    <row r="22" spans="1:15">
      <c r="A22" s="7">
        <v>48415</v>
      </c>
      <c r="B22" s="7">
        <v>48415</v>
      </c>
      <c r="C22" s="7">
        <v>48415</v>
      </c>
      <c r="D22" s="7">
        <v>48415</v>
      </c>
      <c r="E22" s="7">
        <v>48415</v>
      </c>
      <c r="F22" s="7">
        <v>48415</v>
      </c>
      <c r="G22" s="7">
        <v>48415</v>
      </c>
      <c r="H22" s="7">
        <v>47080</v>
      </c>
      <c r="I22" s="7"/>
      <c r="J22" s="7"/>
      <c r="K22" s="7"/>
      <c r="L22" s="7"/>
      <c r="M22" s="7"/>
      <c r="N22" s="7"/>
      <c r="O22" s="7"/>
    </row>
    <row r="23" spans="1:15">
      <c r="A23" t="s">
        <v>68</v>
      </c>
      <c r="B23" s="9">
        <f>AVERAGE(A22:O22)</f>
        <v>48248.125</v>
      </c>
    </row>
    <row r="24" spans="1:15">
      <c r="B24" s="11"/>
    </row>
    <row r="25" spans="1:15">
      <c r="A25" t="s">
        <v>10</v>
      </c>
    </row>
    <row r="26" spans="1:15" ht="16.2" customHeight="1">
      <c r="A26" s="37" t="s">
        <v>44</v>
      </c>
      <c r="B26" s="38"/>
      <c r="C26" s="27" t="s">
        <v>45</v>
      </c>
      <c r="D26" s="27" t="s">
        <v>49</v>
      </c>
      <c r="E26" s="27" t="s">
        <v>48</v>
      </c>
      <c r="F26" s="27" t="s">
        <v>51</v>
      </c>
      <c r="G26" s="27" t="s">
        <v>53</v>
      </c>
      <c r="H26" s="27" t="s">
        <v>55</v>
      </c>
      <c r="I26" s="27" t="s">
        <v>57</v>
      </c>
      <c r="J26" s="27" t="s">
        <v>59</v>
      </c>
      <c r="K26" s="27" t="s">
        <v>61</v>
      </c>
      <c r="L26" s="27" t="s">
        <v>63</v>
      </c>
      <c r="M26" s="31" t="s">
        <v>65</v>
      </c>
    </row>
    <row r="27" spans="1:15" ht="16.2" customHeight="1">
      <c r="A27" s="39"/>
      <c r="B27" s="40"/>
      <c r="C27" s="28" t="s">
        <v>46</v>
      </c>
      <c r="D27" s="28" t="s">
        <v>47</v>
      </c>
      <c r="E27" s="28" t="s">
        <v>50</v>
      </c>
      <c r="F27" s="28" t="s">
        <v>52</v>
      </c>
      <c r="G27" s="28" t="s">
        <v>54</v>
      </c>
      <c r="H27" s="28" t="s">
        <v>56</v>
      </c>
      <c r="I27" s="28" t="s">
        <v>58</v>
      </c>
      <c r="J27" s="28" t="s">
        <v>60</v>
      </c>
      <c r="K27" s="28" t="s">
        <v>62</v>
      </c>
      <c r="L27" s="28" t="s">
        <v>64</v>
      </c>
      <c r="M27" s="32"/>
    </row>
    <row r="28" spans="1:15">
      <c r="A28" s="35" t="s">
        <v>11</v>
      </c>
      <c r="B28" s="36"/>
      <c r="C28" s="4">
        <v>5</v>
      </c>
      <c r="D28" s="4">
        <v>6</v>
      </c>
      <c r="E28" s="4">
        <v>7</v>
      </c>
      <c r="F28" s="4">
        <v>8</v>
      </c>
      <c r="G28" s="4">
        <v>9</v>
      </c>
      <c r="H28" s="4">
        <v>10</v>
      </c>
      <c r="I28" s="4">
        <v>11</v>
      </c>
      <c r="J28" s="4">
        <v>12</v>
      </c>
      <c r="K28" s="4">
        <v>13</v>
      </c>
      <c r="L28" s="4">
        <v>14</v>
      </c>
      <c r="M28" s="4">
        <v>15</v>
      </c>
    </row>
    <row r="30" spans="1:15">
      <c r="A30" t="s">
        <v>12</v>
      </c>
    </row>
    <row r="31" spans="1:15">
      <c r="A31" s="3" t="s">
        <v>13</v>
      </c>
      <c r="B31" s="3">
        <v>680</v>
      </c>
      <c r="C31" s="3">
        <v>650</v>
      </c>
      <c r="D31" s="3">
        <v>625</v>
      </c>
      <c r="E31" s="3">
        <v>600</v>
      </c>
      <c r="F31" s="3">
        <v>575</v>
      </c>
      <c r="G31" s="3">
        <v>550</v>
      </c>
      <c r="H31" s="3">
        <v>525</v>
      </c>
      <c r="I31" s="3">
        <v>500</v>
      </c>
      <c r="J31" s="3">
        <v>475</v>
      </c>
      <c r="K31" s="3">
        <v>450</v>
      </c>
      <c r="L31" s="3">
        <v>430</v>
      </c>
      <c r="M31" s="3">
        <v>410</v>
      </c>
      <c r="N31" s="3">
        <v>390</v>
      </c>
    </row>
    <row r="32" spans="1:15">
      <c r="A32" s="29" t="s">
        <v>14</v>
      </c>
      <c r="B32" s="29">
        <v>49745</v>
      </c>
      <c r="C32" s="29">
        <v>48415</v>
      </c>
      <c r="D32" s="29">
        <v>47080</v>
      </c>
      <c r="E32" s="29">
        <v>45750</v>
      </c>
      <c r="F32" s="29">
        <v>44420</v>
      </c>
      <c r="G32" s="29">
        <v>43085</v>
      </c>
      <c r="H32" s="29">
        <v>41775</v>
      </c>
      <c r="I32" s="29">
        <v>40420</v>
      </c>
      <c r="J32" s="29">
        <v>39090</v>
      </c>
      <c r="K32" s="29">
        <v>36425</v>
      </c>
      <c r="L32" s="29">
        <v>35423</v>
      </c>
      <c r="M32" s="29">
        <v>34430</v>
      </c>
      <c r="N32" s="29">
        <v>33430</v>
      </c>
    </row>
    <row r="33" spans="1:14" ht="7.8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 t="s">
        <v>13</v>
      </c>
      <c r="B34" s="3">
        <v>370</v>
      </c>
      <c r="C34" s="3">
        <v>350</v>
      </c>
      <c r="D34" s="3">
        <v>330</v>
      </c>
      <c r="E34" s="3">
        <v>310</v>
      </c>
      <c r="F34" s="3">
        <v>290</v>
      </c>
      <c r="G34" s="3">
        <v>275</v>
      </c>
      <c r="H34" s="3">
        <v>260</v>
      </c>
      <c r="I34" s="3">
        <v>245</v>
      </c>
      <c r="J34" s="3">
        <v>230</v>
      </c>
      <c r="K34" s="3">
        <v>220</v>
      </c>
      <c r="L34" s="3">
        <v>210</v>
      </c>
      <c r="M34" s="3">
        <v>200</v>
      </c>
      <c r="N34" s="3">
        <v>190</v>
      </c>
    </row>
    <row r="35" spans="1:14">
      <c r="A35" s="29" t="s">
        <v>14</v>
      </c>
      <c r="B35" s="29">
        <v>32430</v>
      </c>
      <c r="C35" s="29">
        <v>31430</v>
      </c>
      <c r="D35" s="29">
        <v>30430</v>
      </c>
      <c r="E35" s="29">
        <v>29435</v>
      </c>
      <c r="F35" s="29">
        <v>28435</v>
      </c>
      <c r="G35" s="29">
        <v>27435</v>
      </c>
      <c r="H35" s="29">
        <v>26435</v>
      </c>
      <c r="I35" s="29">
        <v>25435</v>
      </c>
      <c r="J35" s="29">
        <v>24410</v>
      </c>
      <c r="K35" s="29">
        <v>23770</v>
      </c>
      <c r="L35" s="29">
        <v>23105</v>
      </c>
      <c r="M35" s="29">
        <v>22440</v>
      </c>
      <c r="N35" s="29">
        <v>21775</v>
      </c>
    </row>
    <row r="36" spans="1:1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6.8" thickBo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15" t="s">
        <v>36</v>
      </c>
      <c r="B39" s="8">
        <f>F14</f>
        <v>4</v>
      </c>
      <c r="D39" t="s">
        <v>37</v>
      </c>
      <c r="E39" s="8">
        <f>H14</f>
        <v>26</v>
      </c>
    </row>
    <row r="40" spans="1:14">
      <c r="A40" t="s">
        <v>32</v>
      </c>
      <c r="B40" s="8">
        <f>D10</f>
        <v>111</v>
      </c>
      <c r="D40" s="13" t="s">
        <v>33</v>
      </c>
      <c r="F40" s="14"/>
      <c r="G40" s="19">
        <f>C44</f>
        <v>0.63</v>
      </c>
    </row>
    <row r="41" spans="1:14">
      <c r="A41" s="30" t="s">
        <v>71</v>
      </c>
      <c r="B41" s="8">
        <f>E6</f>
        <v>48415</v>
      </c>
      <c r="D41" t="s">
        <v>34</v>
      </c>
      <c r="F41" s="14"/>
      <c r="G41" s="19">
        <f>60%-1.5%*(35-$J$14)</f>
        <v>0.52500000000000002</v>
      </c>
    </row>
    <row r="42" spans="1:14">
      <c r="A42" s="30" t="s">
        <v>68</v>
      </c>
      <c r="B42" s="16">
        <f>B23</f>
        <v>48248.125</v>
      </c>
      <c r="D42" t="s">
        <v>35</v>
      </c>
      <c r="G42" s="9">
        <f>(B42*0.05*B39+930)+(B42*0.04*E39)</f>
        <v>60757.674999999996</v>
      </c>
      <c r="H42" t="s">
        <v>40</v>
      </c>
    </row>
    <row r="43" spans="1:14">
      <c r="A43" s="33" t="s">
        <v>30</v>
      </c>
      <c r="B43" s="33"/>
      <c r="C43" s="3">
        <f>107+$D$10-107</f>
        <v>111</v>
      </c>
      <c r="D43" s="3">
        <f>C43+1</f>
        <v>112</v>
      </c>
      <c r="E43" s="3">
        <f t="shared" ref="E43:M43" si="0">D43+1</f>
        <v>113</v>
      </c>
      <c r="F43" s="3">
        <f t="shared" si="0"/>
        <v>114</v>
      </c>
      <c r="G43" s="3">
        <f t="shared" si="0"/>
        <v>115</v>
      </c>
      <c r="H43" s="3">
        <f t="shared" si="0"/>
        <v>116</v>
      </c>
      <c r="I43" s="3">
        <f t="shared" si="0"/>
        <v>117</v>
      </c>
      <c r="J43" s="3">
        <f t="shared" si="0"/>
        <v>118</v>
      </c>
      <c r="K43" s="3">
        <f t="shared" si="0"/>
        <v>119</v>
      </c>
      <c r="L43" s="3">
        <f t="shared" si="0"/>
        <v>120</v>
      </c>
      <c r="M43" s="3">
        <f t="shared" si="0"/>
        <v>121</v>
      </c>
    </row>
    <row r="44" spans="1:14">
      <c r="A44" s="33" t="s">
        <v>31</v>
      </c>
      <c r="B44" s="33"/>
      <c r="C44" s="17">
        <f>MAX(C49,$G$41)</f>
        <v>0.63</v>
      </c>
      <c r="D44" s="17">
        <f t="shared" ref="D44:M44" si="1">MAX(D49,$G$41)</f>
        <v>0.61499999999999999</v>
      </c>
      <c r="E44" s="17">
        <f t="shared" si="1"/>
        <v>0.6</v>
      </c>
      <c r="F44" s="17">
        <f t="shared" si="1"/>
        <v>0.58499999999999996</v>
      </c>
      <c r="G44" s="17">
        <f t="shared" si="1"/>
        <v>0.56999999999999995</v>
      </c>
      <c r="H44" s="17">
        <f t="shared" si="1"/>
        <v>0.55499999999999994</v>
      </c>
      <c r="I44" s="17">
        <f t="shared" si="1"/>
        <v>0.53999999999999992</v>
      </c>
      <c r="J44" s="17">
        <f t="shared" si="1"/>
        <v>0.52500000000000002</v>
      </c>
      <c r="K44" s="17">
        <f t="shared" si="1"/>
        <v>0.52500000000000002</v>
      </c>
      <c r="L44" s="17">
        <f t="shared" si="1"/>
        <v>0.52500000000000002</v>
      </c>
      <c r="M44" s="17">
        <f t="shared" si="1"/>
        <v>0.52500000000000002</v>
      </c>
    </row>
    <row r="45" spans="1:14">
      <c r="A45" s="3" t="s">
        <v>38</v>
      </c>
      <c r="B45" s="3"/>
      <c r="C45" s="12">
        <f>$B$41*2*C44</f>
        <v>61002.9</v>
      </c>
      <c r="D45" s="12">
        <f t="shared" ref="D45:M45" si="2">$B$41*2*D44</f>
        <v>59550.45</v>
      </c>
      <c r="E45" s="12">
        <f t="shared" si="2"/>
        <v>58098</v>
      </c>
      <c r="F45" s="12">
        <f t="shared" si="2"/>
        <v>56645.549999999996</v>
      </c>
      <c r="G45" s="12">
        <f t="shared" si="2"/>
        <v>55193.1</v>
      </c>
      <c r="H45" s="12">
        <f t="shared" si="2"/>
        <v>53740.649999999994</v>
      </c>
      <c r="I45" s="12">
        <f t="shared" si="2"/>
        <v>52288.19999999999</v>
      </c>
      <c r="J45" s="12">
        <f t="shared" si="2"/>
        <v>50835.75</v>
      </c>
      <c r="K45" s="12">
        <f t="shared" si="2"/>
        <v>50835.75</v>
      </c>
      <c r="L45" s="12">
        <f t="shared" si="2"/>
        <v>50835.75</v>
      </c>
      <c r="M45" s="12">
        <f t="shared" si="2"/>
        <v>50835.75</v>
      </c>
    </row>
    <row r="46" spans="1:14">
      <c r="A46" s="34" t="s">
        <v>39</v>
      </c>
      <c r="B46" s="34"/>
      <c r="C46" s="18">
        <f>MIN(C45,$G$42)</f>
        <v>60757.674999999996</v>
      </c>
      <c r="D46" s="18">
        <f t="shared" ref="D46:M46" si="3">MIN(D45,$G$42)</f>
        <v>59550.45</v>
      </c>
      <c r="E46" s="18">
        <f t="shared" si="3"/>
        <v>58098</v>
      </c>
      <c r="F46" s="18">
        <f t="shared" si="3"/>
        <v>56645.549999999996</v>
      </c>
      <c r="G46" s="18">
        <f t="shared" si="3"/>
        <v>55193.1</v>
      </c>
      <c r="H46" s="18">
        <f t="shared" si="3"/>
        <v>53740.649999999994</v>
      </c>
      <c r="I46" s="18">
        <f t="shared" si="3"/>
        <v>52288.19999999999</v>
      </c>
      <c r="J46" s="18">
        <f t="shared" si="3"/>
        <v>50835.75</v>
      </c>
      <c r="K46" s="18">
        <f t="shared" si="3"/>
        <v>50835.75</v>
      </c>
      <c r="L46" s="18">
        <f t="shared" si="3"/>
        <v>50835.75</v>
      </c>
      <c r="M46" s="18">
        <f t="shared" si="3"/>
        <v>50835.75</v>
      </c>
    </row>
    <row r="49" spans="3:14">
      <c r="C49" s="20">
        <f>75%-1.5%*(35-$J$14+C43-108)</f>
        <v>0.63</v>
      </c>
      <c r="D49" s="20">
        <f>C49-0.015</f>
        <v>0.61499999999999999</v>
      </c>
      <c r="E49" s="20">
        <f t="shared" ref="E49:M49" si="4">D49-0.015</f>
        <v>0.6</v>
      </c>
      <c r="F49" s="20">
        <f t="shared" si="4"/>
        <v>0.58499999999999996</v>
      </c>
      <c r="G49" s="20">
        <f t="shared" si="4"/>
        <v>0.56999999999999995</v>
      </c>
      <c r="H49" s="20">
        <f t="shared" si="4"/>
        <v>0.55499999999999994</v>
      </c>
      <c r="I49" s="20">
        <f t="shared" si="4"/>
        <v>0.53999999999999992</v>
      </c>
      <c r="J49" s="20">
        <f t="shared" si="4"/>
        <v>0.52499999999999991</v>
      </c>
      <c r="K49" s="20">
        <f t="shared" si="4"/>
        <v>0.5099999999999999</v>
      </c>
      <c r="L49" s="20">
        <f t="shared" si="4"/>
        <v>0.49499999999999988</v>
      </c>
      <c r="M49" s="20">
        <f t="shared" si="4"/>
        <v>0.47999999999999987</v>
      </c>
      <c r="N49" s="14"/>
    </row>
    <row r="50" spans="3:14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</sheetData>
  <mergeCells count="6">
    <mergeCell ref="M26:M27"/>
    <mergeCell ref="A43:B43"/>
    <mergeCell ref="A44:B44"/>
    <mergeCell ref="A46:B46"/>
    <mergeCell ref="A28:B28"/>
    <mergeCell ref="A26:B27"/>
  </mergeCells>
  <phoneticPr fontId="2" type="noConversion"/>
  <pageMargins left="0.25" right="0.25" top="0.75" bottom="0.75" header="0.3" footer="0.3"/>
  <pageSetup paperSize="9" scale="11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新舊混合制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2017-06-29T14:22:03Z</cp:lastPrinted>
  <dcterms:created xsi:type="dcterms:W3CDTF">2017-06-29T08:15:25Z</dcterms:created>
  <dcterms:modified xsi:type="dcterms:W3CDTF">2017-07-04T15:41:53Z</dcterms:modified>
</cp:coreProperties>
</file>